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14c5e907b407c" /></Relationships>
</file>

<file path=xl/workbook.xml><?xml version="1.0" encoding="utf-8"?>
<workbook xmlns="http://schemas.openxmlformats.org/spreadsheetml/2006/main" xmlns:ns1="http://schemas.openxmlformats.org/officeDocument/2006/relationships">
  <sheets>
    <sheet name="備品一覧" sheetId="1" ns1:id="Rdd1716333dbf4e33"/>
    <sheet name="貸出簿" sheetId="2" ns1:id="R9e51489488164c00"/>
  </sheets>
  <calcPr calcMode="auto" fullCalcOnLoad="1" forceFullCalc="1"/>
</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@"/>
    <x:numFmt numFmtId="202" formatCode="0"/>
  </x:numFmts>
  <x:fonts count="5">
    <x:font>
      <x:sz val="11"/>
      <x:name val="Carlito"/>
    </x:font>
    <x:font>
      <x:sz val="12"/>
      <x:color rgb="FF17212D"/>
      <x:name val="Arial"/>
    </x:font>
    <x:font>
      <x:b/>
      <x:sz val="18"/>
      <x:color rgb="FF17365D"/>
      <x:name val="Arial"/>
    </x:font>
    <x:font>
      <x:b/>
      <x:sz val="12"/>
      <x:color rgb="FFFFFFFF"/>
      <x:name val="Arial"/>
    </x:font>
    <x:font>
      <x:sz val="10"/>
      <x:color rgb="FF596A7B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FFF2CC"/>
      </x:patternFill>
    </x:fill>
    <x:fill>
      <x:patternFill patternType="solid">
        <x:fgColor rgb="FFEEF4FA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double">
        <x:color rgb="FFADBBD0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200" fontId="0" fillId="0" borderId="0" xfId="0" applyNumberFormat="1" applyFont="1" applyFill="1" applyBorder="1"/>
    <x:xf numFmtId="0" fontId="1" fillId="0" borderId="0" xfId="0" applyNumberFormat="1" applyFont="1" applyFill="1" applyBorder="1"/>
    <x:xf numFmtId="20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horizont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/>
    <x:xf numFmtId="201" fontId="1" fillId="3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</x:cellXfs>
  <x:cellStyles count="1">
    <x:cellStyle name="Normal" xfId="0"/>
  </x:cellStyles>
  <x:dxfs count="2">
    <x:dxf>
      <x:font>
        <x:color rgb="FF9C3D10"/>
      </x:font>
      <x:fill>
        <x:patternFill patternType="solid">
          <x:bgColor rgb="FFFCE4D6"/>
        </x:patternFill>
      </x:fill>
    </x:dxf>
    <x:dxf>
      <x:font>
        <x:color rgb="FF9C3D10"/>
      </x:font>
      <x:fill>
        <x:patternFill patternType="solid">
          <x:bgColor rgb="FFFCE4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aef531a0614674" /><Relationship Type="http://schemas.openxmlformats.org/officeDocument/2006/relationships/theme" Target="/xl/theme/theme1.xml" Id="Ra041ee84a98148fb" /><Relationship Type="http://schemas.openxmlformats.org/officeDocument/2006/relationships/sharedStrings" Target="/xl/sharedStrings.xml" Id="Rc1290c8bdfac4f67" /><Relationship Type="http://schemas.openxmlformats.org/officeDocument/2006/relationships/worksheet" Target="/xl/worksheets/sheet1.xml" Id="Rdd1716333dbf4e33" /><Relationship Type="http://schemas.openxmlformats.org/officeDocument/2006/relationships/worksheet" Target="/xl/worksheets/sheet2.xml" Id="R9e51489488164c00" /></Relationships>
</file>

<file path=xl/tables/table1.xml><?xml version="1.0" encoding="utf-8"?>
<table xmlns="http://schemas.openxmlformats.org/spreadsheetml/2006/main" id="2" name="Equipment" displayName="Equipment" ref="A5:H10" headerRowCount="1" totalsRowCount="0" totalsRowShown="0">
  <tableColumns count="8">
    <tableColumn id="1" name="備品ID"/>
    <tableColumn id="2" name="備品名"/>
    <tableColumn id="3" name="履歴行数">
      <calculatedColumnFormula>COUNTIF(LoanLog[備品ID],[@[備品ID]])</calculatedColumnFormula>
    </tableColumn>
    <tableColumn id="4" name="未返却行数">
      <calculatedColumnFormula>COUNTIFS(LoanLog[備品ID],[@[備品ID]],LoanLog[行の状態],"未返却")</calculatedColumnFormula>
    </tableColumn>
    <tableColumn id="5" name="確認待ち行数">
      <calculatedColumnFormula>COUNTIFS(LoanLog[備品ID],[@[備品ID]],LoanLog[行の状態],"確認待ち")</calculatedColumnFormula>
    </tableColumn>
    <tableColumn id="6" name="記録上の借り手">
      <calculatedColumnFormula>IF([@[記録の状態]]="未返却1行",INDEX(LoanLog[借り手ID],MATCH([@[備品ID]],LoanLog[未返却の備品ID],0)),IF([@[記録の状態]]="未返却行なし","該当なし",IF([@[記録の状態]]="履歴なし","未確認","確認待ち")))</calculatedColumnFormula>
    </tableColumn>
    <tableColumn id="7" name="記録の状態">
      <calculatedColumnFormula>IF(OR(NOT(ISNUMBER($B$3)),$B$3&lt;=0),"基準日確認待ち",IF(OR([@[備品ID]]="",COUNTIF(Equipment[備品ID],[@[備品ID]])&lt;&gt;1),"一覧ID確認待ち",IF('貸出簿'!$K$3&gt;0,"備品IDの未紐付け",IF([@[履歴行数]]=0,"履歴なし",IF([@[確認待ち行数]]&gt;0,"記録不足",IF([@[未返却行数]]&gt;1,"未返却が複数",IF([@[未返却行数]]=0,"未返却行なし","未返却1行")))))))</calculatedColumnFormula>
    </tableColumn>
    <tableColumn id="8" name="次の確認">
      <calculatedColumnFormula>IF([@[記録の状態]]="未返却1行","借り手の記録と返却予定を確認",IF([@[記録の状態]]="未返却行なし","現物・状態を別に確認","元の行を記録担当へ確認"))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LoanLog" displayName="LoanLog" ref="A5:I11" headerRowCount="1" totalsRowCount="0" totalsRowShown="0">
  <tableColumns count="9">
    <tableColumn id="1" name="貸出ID"/>
    <tableColumn id="2" name="備品ID"/>
    <tableColumn id="3" name="借り手ID"/>
    <tableColumn id="4" name="貸出日（実績）"/>
    <tableColumn id="5" name="返却予定日"/>
    <tableColumn id="6" name="返却受領日（実績）"/>
    <tableColumn id="7" name="記録メモ"/>
    <tableColumn id="8" name="行の状態">
      <calculatedColumnFormula>IF(COUNTA([@[貸出ID]:[記録メモ]])=0,"",IF(AND([@[備品ID]]&lt;&gt;"",COUNTIF(Equipment[備品ID],[@[備品ID]])&lt;&gt;1),"備品ID未登録",IF(OR([@[貸出ID]]="",[@[備品ID]]="",[@[借り手ID]]="",COUNTIF(LoanLog[貸出ID],[@[貸出ID]])&lt;&gt;1,NOT(ISNUMBER([@[貸出日（実績）]])),[@[貸出日（実績）]]&lt;=0,NOT(ISNUMBER('備品一覧'!$B$3)),'備品一覧'!$B$3&lt;=0,[@[貸出日（実績）]]&gt;'備品一覧'!$B$3),"確認待ち",IF(ISBLANK([@[返却受領日（実績）]]),"未返却",IF(OR(NOT(ISNUMBER([@[返却受領日（実績）]])),[@[返却受領日（実績）]]&lt;[@[貸出日（実績）]],[@[返却受領日（実績）]]&gt;'備品一覧'!$B$3),"確認待ち","返却記録あり")))))</calculatedColumnFormula>
    </tableColumn>
    <tableColumn id="9" name="未返却の備品ID">
      <calculatedColumnFormula>IF([@[行の状態]]="未返却",[@[備品ID]],"")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5bbf9ce53af4d8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9d7f82d408194d26" /></Relationships>
</file>

<file path=xl/worksheets/sheet1.xml><?xml version="1.0" encoding="utf-8"?>
<x:worksheet xmlns:x="http://schemas.openxmlformats.org/spreadsheetml/2006/main">
  <x:sheetPr>
    <x:tabColor rgb="FF17365D"/>
  </x:sheetPr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14" hidden="0" customWidth="1"/>
    <x:col min="2" max="2" width="23" hidden="0" customWidth="1"/>
    <x:col min="3" max="3" width="15" hidden="0" customWidth="1"/>
    <x:col min="4" max="4" width="15" hidden="0" customWidth="1"/>
    <x:col min="5" max="5" width="15" hidden="0" customWidth="1"/>
    <x:col min="6" max="6" width="23" hidden="0" customWidth="1"/>
    <x:col min="7" max="7" width="23" hidden="0" customWidth="1"/>
    <x:col min="8" max="8" width="34" hidden="0" customWidth="1"/>
  </x:cols>
  <x:sheetData>
    <x:row r="2" ht="30" customHeight="1">
      <x:c r="A2" s="5" t="str">
        <x:v>記録上の借り手を確認</x:v>
      </x:c>
      <x:c r="B2" s="6"/>
      <x:c r="C2" s="6"/>
      <x:c r="D2" s="6"/>
      <x:c r="E2" s="6"/>
      <x:c r="F2" s="6"/>
      <x:c r="G2" s="6"/>
      <x:c r="H2" s="6"/>
      <x:c r="I2" s="2"/>
      <x:c r="J2" s="2"/>
    </x:row>
    <x:row r="3">
      <x:c r="A3" s="2" t="str">
        <x:v>確認基準日</x:v>
      </x:c>
      <x:c r="B3" s="15" t="d">
        <x:v>2026-10-13T00:00:00.000Z</x:v>
      </x:c>
      <x:c r="C3" s="2"/>
      <x:c r="D3" s="2"/>
      <x:c r="E3" s="2"/>
      <x:c r="F3" s="2"/>
      <x:c r="G3" s="2"/>
      <x:c r="H3" s="2"/>
      <x:c r="I3" s="2"/>
      <x:c r="J3" s="2"/>
    </x:row>
    <x:row r="4">
      <x:c r="A4" s="2"/>
      <x:c r="B4" s="2"/>
      <x:c r="C4" s="2"/>
      <x:c r="D4" s="2"/>
      <x:c r="E4" s="2"/>
      <x:c r="F4" s="2"/>
      <x:c r="G4" s="2"/>
      <x:c r="H4" s="2"/>
      <x:c r="I4" s="2"/>
      <x:c r="J4" s="2"/>
    </x:row>
    <x:row r="5" ht="42" customHeight="1">
      <x:c r="A5" s="11" t="str">
        <x:v>備品ID</x:v>
      </x:c>
      <x:c r="B5" s="11" t="str">
        <x:v>備品名</x:v>
      </x:c>
      <x:c r="C5" s="11" t="str">
        <x:v>履歴行数</x:v>
      </x:c>
      <x:c r="D5" s="11" t="str">
        <x:v>未返却行数</x:v>
      </x:c>
      <x:c r="E5" s="11" t="str">
        <x:v>確認待ち行数</x:v>
      </x:c>
      <x:c r="F5" s="11" t="str">
        <x:v>記録上の借り手</x:v>
      </x:c>
      <x:c r="G5" s="11" t="str">
        <x:v>記録の状態</x:v>
      </x:c>
      <x:c r="H5" s="11" t="str">
        <x:v>次の確認</x:v>
      </x:c>
      <x:c r="I5" s="2"/>
      <x:c r="J5" s="2"/>
    </x:row>
    <x:row r="6" ht="46" customHeight="1">
      <x:c r="A6" s="16" t="str">
        <x:v>EQ-001</x:v>
      </x:c>
      <x:c r="B6" s="16" t="str">
        <x:v>架空ノートPC A</x:v>
      </x:c>
      <x:c r="C6" s="21" t="n">
        <x:f>COUNTIF(LoanLog[備品ID],A6)</x:f>
        <x:v>2</x:v>
      </x:c>
      <x:c r="D6" s="21" t="n">
        <x:f>COUNTIFS(LoanLog[備品ID],A6,LoanLog[行の状態],"未返却")</x:f>
        <x:v>1</x:v>
      </x:c>
      <x:c r="E6" s="21" t="n">
        <x:f>COUNTIFS(LoanLog[備品ID],A6,LoanLog[行の状態],"確認待ち")</x:f>
        <x:v>0</x:v>
      </x:c>
      <x:c r="F6" s="18" t="str">
        <x:f>IF(G6="未返却1行",INDEX(LoanLog[借り手ID],MATCH(A6,LoanLog[未返却の備品ID],0)),IF(G6="未返却行なし","該当なし",IF(G6="履歴なし","未確認","確認待ち")))</x:f>
        <x:v>架空B</x:v>
      </x:c>
      <x:c r="G6" s="18" t="str">
        <x:f>IF(OR(NOT(ISNUMBER($B$3)),$B$3&lt;=0),"基準日確認待ち",IF(OR(A6="",COUNTIF(Equipment[備品ID],A6)&lt;&gt;1),"一覧ID確認待ち",IF('貸出簿'!$K$3&gt;0,"備品IDの未紐付け",IF(C6=0,"履歴なし",IF(E6&gt;0,"記録不足",IF(D6&gt;1,"未返却が複数",IF(D6=0,"未返却行なし","未返却1行")))))))</x:f>
        <x:v>未返却1行</x:v>
      </x:c>
      <x:c r="H6" s="18" t="str">
        <x:f>IF(G6="未返却1行","借り手の記録と返却予定を確認",IF(G6="未返却行なし","現物・状態を別に確認","元の行を記録担当へ確認"))</x:f>
        <x:v>借り手の記録と返却予定を確認</x:v>
      </x:c>
      <x:c r="I6" s="13"/>
      <x:c r="J6" s="2"/>
    </x:row>
    <x:row r="7" ht="46" customHeight="1">
      <x:c r="A7" s="16" t="str">
        <x:v>EQ-002</x:v>
      </x:c>
      <x:c r="B7" s="16" t="str">
        <x:v>架空プロジェクター</x:v>
      </x:c>
      <x:c r="C7" s="21" t="n">
        <x:f>COUNTIF(LoanLog[備品ID],A7)</x:f>
        <x:v>1</x:v>
      </x:c>
      <x:c r="D7" s="21" t="n">
        <x:f>COUNTIFS(LoanLog[備品ID],A7,LoanLog[行の状態],"未返却")</x:f>
        <x:v>0</x:v>
      </x:c>
      <x:c r="E7" s="21" t="n">
        <x:f>COUNTIFS(LoanLog[備品ID],A7,LoanLog[行の状態],"確認待ち")</x:f>
        <x:v>0</x:v>
      </x:c>
      <x:c r="F7" s="18" t="str">
        <x:f>IF(G7="未返却1行",INDEX(LoanLog[借り手ID],MATCH(A7,LoanLog[未返却の備品ID],0)),IF(G7="未返却行なし","該当なし",IF(G7="履歴なし","未確認","確認待ち")))</x:f>
        <x:v>該当なし</x:v>
      </x:c>
      <x:c r="G7" s="18" t="str">
        <x:f>IF(OR(NOT(ISNUMBER($B$3)),$B$3&lt;=0),"基準日確認待ち",IF(OR(A7="",COUNTIF(Equipment[備品ID],A7)&lt;&gt;1),"一覧ID確認待ち",IF('貸出簿'!$K$3&gt;0,"備品IDの未紐付け",IF(C7=0,"履歴なし",IF(E7&gt;0,"記録不足",IF(D7&gt;1,"未返却が複数",IF(D7=0,"未返却行なし","未返却1行")))))))</x:f>
        <x:v>未返却行なし</x:v>
      </x:c>
      <x:c r="H7" s="18" t="str">
        <x:f>IF(G7="未返却1行","借り手の記録と返却予定を確認",IF(G7="未返却行なし","現物・状態を別に確認","元の行を記録担当へ確認"))</x:f>
        <x:v>現物・状態を別に確認</x:v>
      </x:c>
      <x:c r="I7" s="13"/>
      <x:c r="J7" s="2"/>
    </x:row>
    <x:row r="8" ht="46" customHeight="1">
      <x:c r="A8" s="16" t="str">
        <x:v>EQ-003</x:v>
      </x:c>
      <x:c r="B8" s="16" t="str">
        <x:v>架空タブレット</x:v>
      </x:c>
      <x:c r="C8" s="21" t="n">
        <x:f>COUNTIF(LoanLog[備品ID],A8)</x:f>
        <x:v>2</x:v>
      </x:c>
      <x:c r="D8" s="21" t="n">
        <x:f>COUNTIFS(LoanLog[備品ID],A8,LoanLog[行の状態],"未返却")</x:f>
        <x:v>2</x:v>
      </x:c>
      <x:c r="E8" s="21" t="n">
        <x:f>COUNTIFS(LoanLog[備品ID],A8,LoanLog[行の状態],"確認待ち")</x:f>
        <x:v>0</x:v>
      </x:c>
      <x:c r="F8" s="18" t="str">
        <x:f>IF(G8="未返却1行",INDEX(LoanLog[借り手ID],MATCH(A8,LoanLog[未返却の備品ID],0)),IF(G8="未返却行なし","該当なし",IF(G8="履歴なし","未確認","確認待ち")))</x:f>
        <x:v>確認待ち</x:v>
      </x:c>
      <x:c r="G8" s="18" t="str">
        <x:f>IF(OR(NOT(ISNUMBER($B$3)),$B$3&lt;=0),"基準日確認待ち",IF(OR(A8="",COUNTIF(Equipment[備品ID],A8)&lt;&gt;1),"一覧ID確認待ち",IF('貸出簿'!$K$3&gt;0,"備品IDの未紐付け",IF(C8=0,"履歴なし",IF(E8&gt;0,"記録不足",IF(D8&gt;1,"未返却が複数",IF(D8=0,"未返却行なし","未返却1行")))))))</x:f>
        <x:v>未返却が複数</x:v>
      </x:c>
      <x:c r="H8" s="18" t="str">
        <x:f>IF(G8="未返却1行","借り手の記録と返却予定を確認",IF(G8="未返却行なし","現物・状態を別に確認","元の行を記録担当へ確認"))</x:f>
        <x:v>元の行を記録担当へ確認</x:v>
      </x:c>
      <x:c r="I8" s="13"/>
      <x:c r="J8" s="2"/>
    </x:row>
    <x:row r="9" ht="46" customHeight="1">
      <x:c r="A9" s="16" t="str">
        <x:v>EQ-004</x:v>
      </x:c>
      <x:c r="B9" s="16" t="str">
        <x:v>架空測定器</x:v>
      </x:c>
      <x:c r="C9" s="21" t="n">
        <x:f>COUNTIF(LoanLog[備品ID],A9)</x:f>
        <x:v>0</x:v>
      </x:c>
      <x:c r="D9" s="21" t="n">
        <x:f>COUNTIFS(LoanLog[備品ID],A9,LoanLog[行の状態],"未返却")</x:f>
        <x:v>0</x:v>
      </x:c>
      <x:c r="E9" s="21" t="n">
        <x:f>COUNTIFS(LoanLog[備品ID],A9,LoanLog[行の状態],"確認待ち")</x:f>
        <x:v>0</x:v>
      </x:c>
      <x:c r="F9" s="18" t="str">
        <x:f>IF(G9="未返却1行",INDEX(LoanLog[借り手ID],MATCH(A9,LoanLog[未返却の備品ID],0)),IF(G9="未返却行なし","該当なし",IF(G9="履歴なし","未確認","確認待ち")))</x:f>
        <x:v>未確認</x:v>
      </x:c>
      <x:c r="G9" s="18" t="str">
        <x:f>IF(OR(NOT(ISNUMBER($B$3)),$B$3&lt;=0),"基準日確認待ち",IF(OR(A9="",COUNTIF(Equipment[備品ID],A9)&lt;&gt;1),"一覧ID確認待ち",IF('貸出簿'!$K$3&gt;0,"備品IDの未紐付け",IF(C9=0,"履歴なし",IF(E9&gt;0,"記録不足",IF(D9&gt;1,"未返却が複数",IF(D9=0,"未返却行なし","未返却1行")))))))</x:f>
        <x:v>履歴なし</x:v>
      </x:c>
      <x:c r="H9" s="18" t="str">
        <x:f>IF(G9="未返却1行","借り手の記録と返却予定を確認",IF(G9="未返却行なし","現物・状態を別に確認","元の行を記録担当へ確認"))</x:f>
        <x:v>元の行を記録担当へ確認</x:v>
      </x:c>
      <x:c r="I9" s="13"/>
      <x:c r="J9" s="2"/>
    </x:row>
    <x:row r="10" ht="46" customHeight="1">
      <x:c r="A10" s="16" t="str">
        <x:v>EQ-005</x:v>
      </x:c>
      <x:c r="B10" s="16" t="str">
        <x:v>架空ノートPC B</x:v>
      </x:c>
      <x:c r="C10" s="21" t="n">
        <x:f>COUNTIF(LoanLog[備品ID],A10)</x:f>
        <x:v>1</x:v>
      </x:c>
      <x:c r="D10" s="21" t="n">
        <x:f>COUNTIFS(LoanLog[備品ID],A10,LoanLog[行の状態],"未返却")</x:f>
        <x:v>0</x:v>
      </x:c>
      <x:c r="E10" s="21" t="n">
        <x:f>COUNTIFS(LoanLog[備品ID],A10,LoanLog[行の状態],"確認待ち")</x:f>
        <x:v>1</x:v>
      </x:c>
      <x:c r="F10" s="18" t="str">
        <x:f>IF(G10="未返却1行",INDEX(LoanLog[借り手ID],MATCH(A10,LoanLog[未返却の備品ID],0)),IF(G10="未返却行なし","該当なし",IF(G10="履歴なし","未確認","確認待ち")))</x:f>
        <x:v>確認待ち</x:v>
      </x:c>
      <x:c r="G10" s="18" t="str">
        <x:f>IF(OR(NOT(ISNUMBER($B$3)),$B$3&lt;=0),"基準日確認待ち",IF(OR(A10="",COUNTIF(Equipment[備品ID],A10)&lt;&gt;1),"一覧ID確認待ち",IF('貸出簿'!$K$3&gt;0,"備品IDの未紐付け",IF(C10=0,"履歴なし",IF(E10&gt;0,"記録不足",IF(D10&gt;1,"未返却が複数",IF(D10=0,"未返却行なし","未返却1行")))))))</x:f>
        <x:v>記録不足</x:v>
      </x:c>
      <x:c r="H10" s="18" t="str">
        <x:f>IF(G10="未返却1行","借り手の記録と返却予定を確認",IF(G10="未返却行なし","現物・状態を別に確認","元の行を記録担当へ確認"))</x:f>
        <x:v>元の行を記録担当へ確認</x:v>
      </x:c>
      <x:c r="I10" s="13"/>
      <x:c r="J10" s="2"/>
    </x:row>
    <x:row r="11" ht="46" customHeight="1">
      <x:c r="A11" s="14"/>
      <x:c r="B11" s="14"/>
      <x:c r="C11" s="14"/>
      <x:c r="D11" s="13"/>
      <x:c r="E11" s="13"/>
      <x:c r="F11" s="13"/>
      <x:c r="G11" s="13"/>
      <x:c r="H11" s="13"/>
      <x:c r="I11" s="13"/>
      <x:c r="J11" s="2"/>
    </x:row>
    <x:row r="12">
      <x:c r="A12" s="2"/>
      <x:c r="B12" s="2"/>
      <x:c r="C12" s="2"/>
      <x:c r="D12" s="2"/>
      <x:c r="E12" s="2"/>
      <x:c r="F12" s="2"/>
      <x:c r="G12" s="2"/>
      <x:c r="H12" s="2"/>
      <x:c r="I12" s="2"/>
      <x:c r="J12" s="2"/>
    </x:row>
    <x:row r="13">
      <x:c r="A13" s="2"/>
      <x:c r="B13" s="2"/>
      <x:c r="C13" s="2"/>
      <x:c r="D13" s="2"/>
      <x:c r="E13" s="2"/>
      <x:c r="F13" s="2"/>
      <x:c r="G13" s="2"/>
      <x:c r="H13" s="2"/>
      <x:c r="I13" s="2"/>
      <x:c r="J13" s="2"/>
    </x:row>
    <x:row r="14">
      <x:c r="A14" s="2"/>
      <x:c r="B14" s="2"/>
      <x:c r="C14" s="2"/>
      <x:c r="D14" s="2"/>
      <x:c r="E14" s="2"/>
      <x:c r="F14" s="2"/>
      <x:c r="G14" s="2"/>
      <x:c r="H14" s="2"/>
      <x:c r="I14" s="2"/>
      <x:c r="J14" s="2"/>
    </x:row>
    <x:row r="15">
      <x:c r="A15" s="2"/>
      <x:c r="B15" s="2"/>
      <x:c r="C15" s="2"/>
      <x:c r="D15" s="2"/>
      <x:c r="E15" s="2"/>
      <x:c r="F15" s="2"/>
      <x:c r="G15" s="2"/>
      <x:c r="H15" s="2"/>
      <x:c r="I15" s="2"/>
      <x:c r="J15" s="2"/>
    </x:row>
    <x:row r="16">
      <x:c r="A16" s="2"/>
      <x:c r="B16" s="2"/>
      <x:c r="C16" s="2"/>
      <x:c r="D16" s="2"/>
      <x:c r="E16" s="2"/>
      <x:c r="F16" s="2"/>
      <x:c r="G16" s="2"/>
      <x:c r="H16" s="2"/>
      <x:c r="I16" s="2"/>
      <x:c r="J16" s="2"/>
    </x:row>
    <x:row r="17">
      <x:c r="A17" s="2"/>
      <x:c r="B17" s="2"/>
      <x:c r="C17" s="2"/>
      <x:c r="D17" s="2"/>
      <x:c r="E17" s="2"/>
      <x:c r="F17" s="2"/>
      <x:c r="G17" s="2"/>
      <x:c r="H17" s="2"/>
      <x:c r="I17" s="2"/>
      <x:c r="J17" s="2"/>
    </x:row>
    <x:row r="18">
      <x:c r="A18" s="2"/>
      <x:c r="B18" s="2"/>
      <x:c r="C18" s="2"/>
      <x:c r="D18" s="2"/>
      <x:c r="E18" s="2"/>
      <x:c r="F18" s="2"/>
      <x:c r="G18" s="2"/>
      <x:c r="H18" s="2"/>
      <x:c r="I18" s="2"/>
      <x:c r="J18" s="2"/>
    </x:row>
  </x:sheetData>
  <x:conditionalFormatting sqref="F6:H10">
    <x:cfRule type="expression" dxfId="0" priority="1">
      <x:formula>AND($G6&lt;&gt;"未返却1行",$G6&lt;&gt;"未返却行なし")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b5bbf9ce53af4d84"/>
  </x:tableParts>
</x:worksheet>
</file>

<file path=xl/worksheets/sheet2.xml><?xml version="1.0" encoding="utf-8"?>
<x:worksheet xmlns:x="http://schemas.openxmlformats.org/spreadsheetml/2006/main">
  <x:sheetPr>
    <x:tabColor rgb="FF7297BC"/>
  </x:sheetPr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14" hidden="0" customWidth="1"/>
    <x:col min="2" max="2" width="23" hidden="0" customWidth="1"/>
    <x:col min="3" max="3" width="15" hidden="0" customWidth="1"/>
    <x:col min="4" max="4" width="18" hidden="0" customWidth="1"/>
    <x:col min="5" max="5" width="18" hidden="0" customWidth="1"/>
    <x:col min="6" max="6" width="18" hidden="0" customWidth="1"/>
    <x:col min="7" max="7" width="42" hidden="0" customWidth="1"/>
    <x:col min="8" max="8" width="34" hidden="0" customWidth="1"/>
    <x:col min="9" max="9" width="19" hidden="0" customWidth="1"/>
    <x:col min="11" max="11" width="78" hidden="0" customWidth="1"/>
  </x:cols>
  <x:sheetData>
    <x:row r="2" ht="30" customHeight="1">
      <x:c r="A2" s="5" t="str">
        <x:v>貸出簿</x:v>
      </x:c>
      <x:c r="B2" s="6"/>
      <x:c r="C2" s="6"/>
      <x:c r="D2" s="6"/>
      <x:c r="E2" s="6"/>
      <x:c r="F2" s="6"/>
      <x:c r="G2" s="6"/>
      <x:c r="H2" s="6"/>
      <x:c r="I2" s="2"/>
      <x:c r="J2" s="2"/>
      <x:c r="K2" t="str">
        <x:v>備品ID未記入・未登録の行</x:v>
      </x:c>
    </x:row>
    <x:row r="3">
      <x:c r="A3" s="2" t="str">
        <x:v>確認基準日</x:v>
      </x:c>
      <x:c r="B3" s="3" t="n">
        <x:f>'備品一覧'!$B$3</x:f>
        <x:v>46308</x:v>
      </x:c>
      <x:c r="C3" s="2"/>
      <x:c r="D3" s="2"/>
      <x:c r="E3" s="2"/>
      <x:c r="F3" s="2"/>
      <x:c r="G3" s="2"/>
      <x:c r="H3" s="2"/>
      <x:c r="I3" s="2"/>
      <x:c r="J3" s="2"/>
      <x:c r="K3" t="n">
        <x:f>COUNTBLANK(LoanLog[備品ID])+COUNTIF(LoanLog[行の状態],"備品ID未登録")</x:f>
        <x:v>0</x:v>
      </x:c>
    </x:row>
    <x:row r="4">
      <x:c r="A4" s="2"/>
      <x:c r="B4" s="2"/>
      <x:c r="C4" s="2"/>
      <x:c r="D4" s="2"/>
      <x:c r="E4" s="2"/>
      <x:c r="F4" s="2"/>
      <x:c r="G4" s="2"/>
      <x:c r="H4" s="2"/>
      <x:c r="I4" s="2"/>
      <x:c r="J4" s="2"/>
    </x:row>
    <x:row r="5" ht="42" customHeight="1">
      <x:c r="A5" s="11" t="str">
        <x:v>貸出ID</x:v>
      </x:c>
      <x:c r="B5" s="11" t="str">
        <x:v>備品ID</x:v>
      </x:c>
      <x:c r="C5" s="11" t="str">
        <x:v>借り手ID</x:v>
      </x:c>
      <x:c r="D5" s="11" t="str">
        <x:v>貸出日（実績）</x:v>
      </x:c>
      <x:c r="E5" s="11" t="str">
        <x:v>返却予定日</x:v>
      </x:c>
      <x:c r="F5" s="11" t="str">
        <x:v>返却受領日（実績）</x:v>
      </x:c>
      <x:c r="G5" s="11" t="str">
        <x:v>記録メモ</x:v>
      </x:c>
      <x:c r="H5" s="11" t="str">
        <x:v>行の状態</x:v>
      </x:c>
      <x:c r="I5" s="11" t="str">
        <x:v>未返却の備品ID</x:v>
      </x:c>
      <x:c r="J5" s="2"/>
      <x:c r="K5" t="str">
        <x:v>全て架空のID・日付です。</x:v>
      </x:c>
    </x:row>
    <x:row r="6" ht="46" customHeight="1">
      <x:c r="A6" s="16" t="str">
        <x:v>LN-001</x:v>
      </x:c>
      <x:c r="B6" s="16" t="str">
        <x:v>EQ-001</x:v>
      </x:c>
      <x:c r="C6" s="16" t="str">
        <x:v>架空A</x:v>
      </x:c>
      <x:c r="D6" s="20" t="d">
        <x:v>2026-10-01T00:00:00.000Z</x:v>
      </x:c>
      <x:c r="E6" s="20" t="d">
        <x:v>2026-10-03T00:00:00.000Z</x:v>
      </x:c>
      <x:c r="F6" s="20" t="d">
        <x:v>2026-10-04T00:00:00.000Z</x:v>
      </x:c>
      <x:c r="G6" s="19" t="str">
        <x:v>前の貸出。受領記録あり</x:v>
      </x:c>
      <x:c r="H6" s="18" t="str">
        <x:f>IF(COUNTA(A6:G6)=0,"",IF(AND(B6&lt;&gt;"",COUNTIF(Equipment[備品ID],B6)&lt;&gt;1),"備品ID未登録",IF(OR(A6="",B6="",C6="",COUNTIF(LoanLog[貸出ID],A6)&lt;&gt;1,NOT(ISNUMBER(D6)),D6&lt;=0,NOT(ISNUMBER('備品一覧'!$B$3)),'備品一覧'!$B$3&lt;=0,D6&gt;'備品一覧'!$B$3),"確認待ち",IF(ISBLANK(F6),"未返却",IF(OR(NOT(ISNUMBER(F6)),F6&lt;D6,F6&gt;'備品一覧'!$B$3),"確認待ち","返却記録あり")))))</x:f>
        <x:v>返却記録あり</x:v>
      </x:c>
      <x:c r="I6" s="18" t="str">
        <x:f>IF(H6="未返却",B6,"")</x:f>
      </x:c>
      <x:c r="J6" s="2"/>
      <x:c r="K6" t="str">
        <x:v>黄色＝入力、青灰＝計算。</x:v>
      </x:c>
    </x:row>
    <x:row r="7" ht="46" customHeight="1">
      <x:c r="A7" s="16" t="str">
        <x:v>LN-002</x:v>
      </x:c>
      <x:c r="B7" s="16" t="str">
        <x:v>EQ-001</x:v>
      </x:c>
      <x:c r="C7" s="16" t="str">
        <x:v>架空B</x:v>
      </x:c>
      <x:c r="D7" s="20" t="d">
        <x:v>2026-10-05T00:00:00.000Z</x:v>
      </x:c>
      <x:c r="E7" s="20" t="d">
        <x:v>2026-10-12T00:00:00.000Z</x:v>
      </x:c>
      <x:c r="F7" s="20"/>
      <x:c r="G7" s="19" t="str">
        <x:v>予定日を過ぎても受領欄は未記入</x:v>
      </x:c>
      <x:c r="H7" s="18" t="str">
        <x:f>IF(COUNTA(A7:G7)=0,"",IF(AND(B7&lt;&gt;"",COUNTIF(Equipment[備品ID],B7)&lt;&gt;1),"備品ID未登録",IF(OR(A7="",B7="",C7="",COUNTIF(LoanLog[貸出ID],A7)&lt;&gt;1,NOT(ISNUMBER(D7)),D7&lt;=0,NOT(ISNUMBER('備品一覧'!$B$3)),'備品一覧'!$B$3&lt;=0,D7&gt;'備品一覧'!$B$3),"確認待ち",IF(ISBLANK(F7),"未返却",IF(OR(NOT(ISNUMBER(F7)),F7&lt;D7,F7&gt;'備品一覧'!$B$3),"確認待ち","返却記録あり")))))</x:f>
        <x:v>未返却</x:v>
      </x:c>
      <x:c r="I7" s="18" t="str">
        <x:f>IF(H7="未返却",B7,"")</x:f>
        <x:v>EQ-001</x:v>
      </x:c>
      <x:c r="J7" s="2"/>
      <x:c r="K7" t="str">
        <x:v>予定日は返却受領の記録にしません。</x:v>
      </x:c>
    </x:row>
    <x:row r="8" ht="46" customHeight="1">
      <x:c r="A8" s="16" t="str">
        <x:v>LN-003</x:v>
      </x:c>
      <x:c r="B8" s="16" t="str">
        <x:v>EQ-002</x:v>
      </x:c>
      <x:c r="C8" s="16" t="str">
        <x:v>架空C</x:v>
      </x:c>
      <x:c r="D8" s="20" t="d">
        <x:v>2026-10-03T00:00:00.000Z</x:v>
      </x:c>
      <x:c r="E8" s="20" t="d">
        <x:v>2026-10-07T00:00:00.000Z</x:v>
      </x:c>
      <x:c r="F8" s="20" t="d">
        <x:v>2026-10-07T00:00:00.000Z</x:v>
      </x:c>
      <x:c r="G8" s="19" t="str">
        <x:v>受領記録あり。現物状態は別確認</x:v>
      </x:c>
      <x:c r="H8" s="18" t="str">
        <x:f>IF(COUNTA(A8:G8)=0,"",IF(AND(B8&lt;&gt;"",COUNTIF(Equipment[備品ID],B8)&lt;&gt;1),"備品ID未登録",IF(OR(A8="",B8="",C8="",COUNTIF(LoanLog[貸出ID],A8)&lt;&gt;1,NOT(ISNUMBER(D8)),D8&lt;=0,NOT(ISNUMBER('備品一覧'!$B$3)),'備品一覧'!$B$3&lt;=0,D8&gt;'備品一覧'!$B$3),"確認待ち",IF(ISBLANK(F8),"未返却",IF(OR(NOT(ISNUMBER(F8)),F8&lt;D8,F8&gt;'備品一覧'!$B$3),"確認待ち","返却記録あり")))))</x:f>
        <x:v>返却記録あり</x:v>
      </x:c>
      <x:c r="I8" s="18" t="str">
        <x:f>IF(H8="未返却",B8,"")</x:f>
      </x:c>
      <x:c r="J8" s="2"/>
      <x:c r="K8" t="str">
        <x:v>実貸出日・実受領日を別に記録。</x:v>
      </x:c>
    </x:row>
    <x:row r="9" ht="46" customHeight="1">
      <x:c r="A9" s="16" t="str">
        <x:v>LN-004</x:v>
      </x:c>
      <x:c r="B9" s="16" t="str">
        <x:v>EQ-003</x:v>
      </x:c>
      <x:c r="C9" s="16" t="str">
        <x:v>架空D</x:v>
      </x:c>
      <x:c r="D9" s="20" t="d">
        <x:v>2026-10-06T00:00:00.000Z</x:v>
      </x:c>
      <x:c r="E9" s="20" t="d">
        <x:v>2026-10-09T00:00:00.000Z</x:v>
      </x:c>
      <x:c r="F9" s="20"/>
      <x:c r="G9" s="19" t="str">
        <x:v>未返却の記録その1</x:v>
      </x:c>
      <x:c r="H9" s="18" t="str">
        <x:f>IF(COUNTA(A9:G9)=0,"",IF(AND(B9&lt;&gt;"",COUNTIF(Equipment[備品ID],B9)&lt;&gt;1),"備品ID未登録",IF(OR(A9="",B9="",C9="",COUNTIF(LoanLog[貸出ID],A9)&lt;&gt;1,NOT(ISNUMBER(D9)),D9&lt;=0,NOT(ISNUMBER('備品一覧'!$B$3)),'備品一覧'!$B$3&lt;=0,D9&gt;'備品一覧'!$B$3),"確認待ち",IF(ISBLANK(F9),"未返却",IF(OR(NOT(ISNUMBER(F9)),F9&lt;D9,F9&gt;'備品一覧'!$B$3),"確認待ち","返却記録あり")))))</x:f>
        <x:v>未返却</x:v>
      </x:c>
      <x:c r="I9" s="18" t="str">
        <x:f>IF(H9="未返却",B9,"")</x:f>
        <x:v>EQ-003</x:v>
      </x:c>
      <x:c r="J9" s="2"/>
    </x:row>
    <x:row r="10" ht="46" customHeight="1">
      <x:c r="A10" s="16" t="str">
        <x:v>LN-005</x:v>
      </x:c>
      <x:c r="B10" s="16" t="str">
        <x:v>EQ-003</x:v>
      </x:c>
      <x:c r="C10" s="16" t="str">
        <x:v>架空E</x:v>
      </x:c>
      <x:c r="D10" s="20" t="d">
        <x:v>2026-10-07T00:00:00.000Z</x:v>
      </x:c>
      <x:c r="E10" s="20" t="d">
        <x:v>2026-10-10T00:00:00.000Z</x:v>
      </x:c>
      <x:c r="F10" s="20"/>
      <x:c r="G10" s="19" t="str">
        <x:v>未返却の記録その2。最新行で決めない</x:v>
      </x:c>
      <x:c r="H10" s="18" t="str">
        <x:f>IF(COUNTA(A10:G10)=0,"",IF(AND(B10&lt;&gt;"",COUNTIF(Equipment[備品ID],B10)&lt;&gt;1),"備品ID未登録",IF(OR(A10="",B10="",C10="",COUNTIF(LoanLog[貸出ID],A10)&lt;&gt;1,NOT(ISNUMBER(D10)),D10&lt;=0,NOT(ISNUMBER('備品一覧'!$B$3)),'備品一覧'!$B$3&lt;=0,D10&gt;'備品一覧'!$B$3),"確認待ち",IF(ISBLANK(F10),"未返却",IF(OR(NOT(ISNUMBER(F10)),F10&lt;D10,F10&gt;'備品一覧'!$B$3),"確認待ち","返却記録あり")))))</x:f>
        <x:v>未返却</x:v>
      </x:c>
      <x:c r="I10" s="18" t="str">
        <x:f>IF(H10="未返却",B10,"")</x:f>
        <x:v>EQ-003</x:v>
      </x:c>
      <x:c r="J10" s="2"/>
      <x:c r="K10" t="str">
        <x:v>対象：Microsoft 365 Excel / Excel 2021</x:v>
      </x:c>
    </x:row>
    <x:row r="11" ht="46" customHeight="1">
      <x:c r="A11" s="16" t="str">
        <x:v>LN-006</x:v>
      </x:c>
      <x:c r="B11" s="16" t="str">
        <x:v>EQ-005</x:v>
      </x:c>
      <x:c r="C11" s="16" t="str">
        <x:v>架空F</x:v>
      </x:c>
      <x:c r="D11" s="20"/>
      <x:c r="E11" s="20" t="d">
        <x:v>2026-10-20T00:00:00.000Z</x:v>
      </x:c>
      <x:c r="F11" s="20"/>
      <x:c r="G11" s="19" t="str">
        <x:v>実貸出日が未確認。借り手を確定しない</x:v>
      </x:c>
      <x:c r="H11" s="18" t="str">
        <x:f>IF(COUNTA(A11:G11)=0,"",IF(AND(B11&lt;&gt;"",COUNTIF(Equipment[備品ID],B11)&lt;&gt;1),"備品ID未登録",IF(OR(A11="",B11="",C11="",COUNTIF(LoanLog[貸出ID],A11)&lt;&gt;1,NOT(ISNUMBER(D11)),D11&lt;=0,NOT(ISNUMBER('備品一覧'!$B$3)),'備品一覧'!$B$3&lt;=0,D11&gt;'備品一覧'!$B$3),"確認待ち",IF(ISBLANK(F11),"未返却",IF(OR(NOT(ISNUMBER(F11)),F11&lt;D11,F11&gt;'備品一覧'!$B$3),"確認待ち","返却記録あり")))))</x:f>
        <x:v>確認待ち</x:v>
      </x:c>
      <x:c r="I11" s="18" t="str">
        <x:f>IF(H11="未返却",B11,"")</x:f>
      </x:c>
      <x:c r="J11" s="2"/>
      <x:c r="K11" t="str">
        <x:v>数式：COUNTIFS・INDEX/MATCH・テーブル参照</x:v>
      </x:c>
    </x:row>
    <x:row r="12">
      <x:c r="A12" s="2"/>
      <x:c r="B12" s="2"/>
      <x:c r="C12" s="2"/>
      <x:c r="D12" s="2"/>
      <x:c r="E12" s="2"/>
      <x:c r="F12" s="2"/>
      <x:c r="G12" s="2"/>
      <x:c r="H12" s="2"/>
      <x:c r="I12" s="2"/>
      <x:c r="J12" s="2"/>
    </x:row>
    <x:row r="13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t="str">
        <x:v>Microsoft：COUNTIFS関数</x:v>
      </x:c>
    </x:row>
    <x:row r="14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2" t="str">
        <x:v>https://support.microsoft.com/en-us/excel/functions/countifs-function</x:v>
      </x:c>
    </x:row>
    <x:row r="15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2"/>
    </x:row>
    <x:row r="16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2" t="str">
        <x:v>Microsoft：Excelテーブルの構造化参照</x:v>
      </x:c>
    </x:row>
    <x:row r="17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2" t="str">
        <x:v>https://support.microsoft.com/en-us/excel/using-structured-references-with-excel-tables</x:v>
      </x:c>
    </x:row>
    <x:row r="18">
      <x:c r="A18" s="2"/>
      <x:c r="B18" s="2"/>
      <x:c r="C18" s="2"/>
      <x:c r="D18" s="2"/>
      <x:c r="E18" s="2"/>
      <x:c r="F18" s="2"/>
      <x:c r="G18" s="2"/>
      <x:c r="H18" s="2"/>
      <x:c r="I18" s="2"/>
      <x:c r="J18" s="2"/>
    </x:row>
  </x:sheetData>
  <x:conditionalFormatting sqref="H6:H11">
    <x:cfRule type="containsText" dxfId="1" priority="1" operator="containsText" text="確認待ち"/>
  </x:conditionalFormatting>
  <x:pageMargins left="0.7" right="0.7" top="0.75" bottom="0.75" header="0.3" footer="0.3"/>
  <x:tableParts count="1">
    <x:tablePart xmlns:r="http://schemas.openxmlformats.org/officeDocument/2006/relationships" r:id="R9d7f82d408194d26"/>
  </x:tableParts>
</x:worksheet>
</file>